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232\Desktop\TCL\"/>
    </mc:Choice>
  </mc:AlternateContent>
  <xr:revisionPtr revIDLastSave="0" documentId="13_ncr:1_{F4006230-C008-4898-A42E-C6CC119DB228}" xr6:coauthVersionLast="47" xr6:coauthVersionMax="47" xr10:uidLastSave="{00000000-0000-0000-0000-000000000000}"/>
  <bookViews>
    <workbookView xWindow="-120" yWindow="-120" windowWidth="20730" windowHeight="11160" xr2:uid="{1176FB62-A554-4407-9890-41BC1BEE5273}"/>
  </bookViews>
  <sheets>
    <sheet name="Sheet1" sheetId="1" r:id="rId1"/>
  </sheets>
  <definedNames>
    <definedName name="BagType">Sheet1!$J$34</definedName>
    <definedName name="Climate">Sheet1!$N$2</definedName>
    <definedName name="Drinks">Sheet1!$K$2</definedName>
    <definedName name="Edits">Sheet1!$C$2,Sheet1!$F$2,Sheet1!$K$2,Sheet1!$N$2,Sheet1!$H$3,Sheet1!$J$34</definedName>
    <definedName name="Gender">Sheet1!$H$3</definedName>
    <definedName name="Laundry">Sheet1!$F$2</definedName>
    <definedName name="Nights">Sheet1!$C$2</definedName>
    <definedName name="_xlnm.Print_Area" localSheetId="0">Sheet1!$A$1:$O$37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" l="1"/>
  <c r="M4" i="1"/>
  <c r="C17" i="1"/>
  <c r="B17" i="1"/>
  <c r="B26" i="1"/>
  <c r="C26" i="1" s="1"/>
  <c r="C18" i="1"/>
  <c r="B18" i="1"/>
  <c r="J27" i="1"/>
  <c r="J26" i="1"/>
  <c r="J24" i="1"/>
  <c r="B16" i="1"/>
  <c r="B6" i="1"/>
  <c r="F7" i="1"/>
  <c r="F13" i="1"/>
  <c r="B15" i="1"/>
  <c r="B11" i="1"/>
  <c r="B8" i="1"/>
  <c r="J25" i="1"/>
  <c r="C14" i="1"/>
  <c r="B37" i="1"/>
  <c r="C37" i="1" s="1"/>
  <c r="C12" i="1"/>
  <c r="C21" i="1"/>
  <c r="F27" i="1"/>
  <c r="F30" i="1"/>
  <c r="F29" i="1"/>
  <c r="C13" i="1"/>
  <c r="F28" i="1"/>
  <c r="C10" i="1"/>
  <c r="C7" i="1"/>
  <c r="C15" i="1"/>
  <c r="C11" i="1"/>
  <c r="C6" i="1"/>
  <c r="C5" i="1"/>
</calcChain>
</file>

<file path=xl/sharedStrings.xml><?xml version="1.0" encoding="utf-8"?>
<sst xmlns="http://schemas.openxmlformats.org/spreadsheetml/2006/main" count="95" uniqueCount="91">
  <si>
    <t>Clothing</t>
  </si>
  <si>
    <t>Sandals</t>
  </si>
  <si>
    <t>Hoodie</t>
  </si>
  <si>
    <t>Gym Shorts</t>
  </si>
  <si>
    <t>Hat</t>
  </si>
  <si>
    <t>Sunglasses</t>
  </si>
  <si>
    <t>Wearing:</t>
  </si>
  <si>
    <t>KEY:</t>
  </si>
  <si>
    <t>Magazines / Books</t>
  </si>
  <si>
    <t>Book Bag</t>
  </si>
  <si>
    <t>Umbrella</t>
  </si>
  <si>
    <t>Port Cash</t>
  </si>
  <si>
    <t>Sunscreen (1 x SPF30)</t>
  </si>
  <si>
    <t>Clorox Wipes</t>
  </si>
  <si>
    <t>Sunscreen (1 x SPF15)</t>
  </si>
  <si>
    <t>Passports</t>
  </si>
  <si>
    <t>Tweezers</t>
  </si>
  <si>
    <t>Band Aids</t>
  </si>
  <si>
    <t>Mouthwash</t>
  </si>
  <si>
    <t>Advil</t>
  </si>
  <si>
    <t>Chapstick</t>
  </si>
  <si>
    <t>Toothbrush</t>
  </si>
  <si>
    <t>Toothpaste</t>
  </si>
  <si>
    <t>Benadryl</t>
  </si>
  <si>
    <t>Eye Drops</t>
  </si>
  <si>
    <t>Floss</t>
  </si>
  <si>
    <t>Deodorant</t>
  </si>
  <si>
    <t>Q-Tips</t>
  </si>
  <si>
    <t>Tums</t>
  </si>
  <si>
    <t>Set aside clothes for day of cruise</t>
  </si>
  <si>
    <t>QTY</t>
  </si>
  <si>
    <t>Nights,</t>
  </si>
  <si>
    <t>Cruise Packing List For</t>
  </si>
  <si>
    <t>Undershirts</t>
  </si>
  <si>
    <t>Underwear</t>
  </si>
  <si>
    <t>Jeans</t>
  </si>
  <si>
    <t>Shorts</t>
  </si>
  <si>
    <t>Shirts</t>
  </si>
  <si>
    <t>Socks</t>
  </si>
  <si>
    <t>Drinks Package Included?</t>
  </si>
  <si>
    <t>Laundry.</t>
  </si>
  <si>
    <t>CO</t>
  </si>
  <si>
    <t>SC</t>
  </si>
  <si>
    <t>Laptop Bag</t>
  </si>
  <si>
    <t>Carry On</t>
  </si>
  <si>
    <t>Suitcase</t>
  </si>
  <si>
    <t>Shirt</t>
  </si>
  <si>
    <t>Belt</t>
  </si>
  <si>
    <t>Watch Charger</t>
  </si>
  <si>
    <t>Climate</t>
  </si>
  <si>
    <t>Cold</t>
  </si>
  <si>
    <t>No</t>
  </si>
  <si>
    <t>Vaccine Card</t>
  </si>
  <si>
    <t>Laptop</t>
  </si>
  <si>
    <t>Laptop Charger</t>
  </si>
  <si>
    <t>REMINDER:</t>
  </si>
  <si>
    <t>TCL</t>
  </si>
  <si>
    <t>THISCRUISELIFE.COM</t>
  </si>
  <si>
    <t>With</t>
  </si>
  <si>
    <t>Games</t>
  </si>
  <si>
    <t>Scoring Sheets</t>
  </si>
  <si>
    <t>Multi Vitamins</t>
  </si>
  <si>
    <t>Female</t>
  </si>
  <si>
    <t>Regular swimwear</t>
  </si>
  <si>
    <t>Extra Belt</t>
  </si>
  <si>
    <t>Ginger Chews</t>
  </si>
  <si>
    <t>Magnetic Hooks</t>
  </si>
  <si>
    <t>Cell Phone Charger</t>
  </si>
  <si>
    <t>Tank tops / Sleeveless</t>
  </si>
  <si>
    <t>Ziploc Bags</t>
  </si>
  <si>
    <t>Ear Plugs</t>
  </si>
  <si>
    <t>Water Bottle</t>
  </si>
  <si>
    <t>Carabineer Hook</t>
  </si>
  <si>
    <t>Pen and Paper</t>
  </si>
  <si>
    <t>Sea Sick Bracelets</t>
  </si>
  <si>
    <t>Extra Hangers</t>
  </si>
  <si>
    <t>Outlet Splitter</t>
  </si>
  <si>
    <t>Cruise Bag Tag Holders</t>
  </si>
  <si>
    <t>Fingernail Clippers</t>
  </si>
  <si>
    <t>Face Wash</t>
  </si>
  <si>
    <t>Face Lotion</t>
  </si>
  <si>
    <t>Hair Product</t>
  </si>
  <si>
    <t>Backup Battery iPhone</t>
  </si>
  <si>
    <t>Printed Itineraries</t>
  </si>
  <si>
    <t>$ for Porter Tip</t>
  </si>
  <si>
    <t>Misc.</t>
  </si>
  <si>
    <t>Grooming / Supplies</t>
  </si>
  <si>
    <t>Aloe</t>
  </si>
  <si>
    <t>Poncho</t>
  </si>
  <si>
    <t>Headphones / Airpods</t>
  </si>
  <si>
    <t>*Make your selections in Yellow and then print this document out. Write the packing location (CO,SC, etc) when you begin the packing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</si>
</sst>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72"/>
      <color theme="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4" fillId="0" borderId="0" xfId="0" applyFont="1" applyProtection="1"/>
    <xf numFmtId="0" fontId="5" fillId="0" borderId="1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1" fontId="4" fillId="0" borderId="12" xfId="0" applyNumberFormat="1" applyFont="1" applyBorder="1" applyAlignment="1" applyProtection="1">
      <alignment horizontal="center"/>
    </xf>
    <xf numFmtId="0" fontId="5" fillId="0" borderId="3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/>
    </xf>
    <xf numFmtId="0" fontId="4" fillId="0" borderId="11" xfId="0" applyFont="1" applyBorder="1" applyProtection="1"/>
    <xf numFmtId="0" fontId="4" fillId="0" borderId="29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4" fillId="0" borderId="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9" fillId="5" borderId="24" xfId="1" applyFont="1" applyFill="1" applyBorder="1" applyAlignment="1" applyProtection="1">
      <alignment horizontal="center" vertical="center"/>
    </xf>
    <xf numFmtId="0" fontId="9" fillId="5" borderId="25" xfId="1" applyFont="1" applyFill="1" applyBorder="1" applyAlignment="1" applyProtection="1">
      <alignment horizontal="center" vertical="center"/>
    </xf>
    <xf numFmtId="0" fontId="9" fillId="5" borderId="26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hiscruiselif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D54E-FFBE-4A00-9C8B-686C2C088569}">
  <dimension ref="A1:O38"/>
  <sheetViews>
    <sheetView showGridLines="0" tabSelected="1" topLeftCell="A18" zoomScaleNormal="100" zoomScalePageLayoutView="52" workbookViewId="0">
      <selection activeCell="J34" sqref="J34"/>
    </sheetView>
  </sheetViews>
  <sheetFormatPr defaultRowHeight="15" x14ac:dyDescent="0.25"/>
  <cols>
    <col min="1" max="1" width="4.7109375" customWidth="1"/>
    <col min="2" max="2" width="20.7109375" customWidth="1"/>
    <col min="3" max="3" width="6.7109375" style="1" customWidth="1"/>
    <col min="4" max="5" width="4.7109375" customWidth="1"/>
    <col min="6" max="6" width="11.7109375" customWidth="1"/>
    <col min="7" max="7" width="10.7109375" customWidth="1"/>
    <col min="8" max="9" width="4.7109375" customWidth="1"/>
    <col min="10" max="10" width="13.7109375" customWidth="1"/>
    <col min="11" max="11" width="6.7109375" customWidth="1"/>
    <col min="12" max="13" width="4.7109375" customWidth="1"/>
    <col min="15" max="15" width="12.7109375" customWidth="1"/>
  </cols>
  <sheetData>
    <row r="1" spans="1:15" ht="15.75" thickBot="1" x14ac:dyDescent="0.3">
      <c r="A1" s="74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4"/>
      <c r="B2" s="5" t="s">
        <v>32</v>
      </c>
      <c r="C2" s="2">
        <v>7</v>
      </c>
      <c r="D2" s="50" t="s">
        <v>31</v>
      </c>
      <c r="E2" s="51"/>
      <c r="F2" s="2" t="s">
        <v>58</v>
      </c>
      <c r="G2" s="6" t="s">
        <v>40</v>
      </c>
      <c r="H2" s="4"/>
      <c r="I2" s="4"/>
      <c r="J2" s="5" t="s">
        <v>39</v>
      </c>
      <c r="K2" s="2" t="s">
        <v>51</v>
      </c>
      <c r="L2" s="4"/>
      <c r="M2" s="5" t="s">
        <v>49</v>
      </c>
      <c r="N2" s="2" t="s">
        <v>50</v>
      </c>
      <c r="O2" s="4"/>
    </row>
    <row r="3" spans="1:15" ht="15.75" thickBot="1" x14ac:dyDescent="0.3">
      <c r="A3" s="4"/>
      <c r="B3" s="4"/>
      <c r="C3" s="7"/>
      <c r="D3" s="4"/>
      <c r="E3" s="4"/>
      <c r="F3" s="4"/>
      <c r="G3" s="4"/>
      <c r="H3" s="46" t="s">
        <v>62</v>
      </c>
      <c r="I3" s="47"/>
      <c r="J3" s="4"/>
      <c r="K3" s="4"/>
      <c r="L3" s="4"/>
      <c r="M3" s="4"/>
      <c r="N3" s="4"/>
      <c r="O3" s="4"/>
    </row>
    <row r="4" spans="1:15" ht="15" customHeight="1" x14ac:dyDescent="0.25">
      <c r="A4" s="66" t="s">
        <v>0</v>
      </c>
      <c r="B4" s="67"/>
      <c r="C4" s="8" t="s">
        <v>30</v>
      </c>
      <c r="D4" s="9"/>
      <c r="E4" s="66" t="s">
        <v>86</v>
      </c>
      <c r="F4" s="67"/>
      <c r="G4" s="68"/>
      <c r="H4" s="9"/>
      <c r="I4" s="71" t="s">
        <v>85</v>
      </c>
      <c r="J4" s="67"/>
      <c r="K4" s="68"/>
      <c r="L4" s="9"/>
      <c r="M4" s="61" t="str">
        <f>(BagType)</f>
        <v>Laptop Bag</v>
      </c>
      <c r="N4" s="62"/>
      <c r="O4" s="63"/>
    </row>
    <row r="5" spans="1:15" x14ac:dyDescent="0.25">
      <c r="A5" s="10"/>
      <c r="B5" s="11" t="s">
        <v>33</v>
      </c>
      <c r="C5" s="12">
        <f>IF($C$2&lt;6,1,IF($C$2&gt;5,2))/IF($F$2="With",2,IF($F$2="Without",1))</f>
        <v>1</v>
      </c>
      <c r="D5" s="9"/>
      <c r="E5" s="13"/>
      <c r="F5" s="72" t="s">
        <v>16</v>
      </c>
      <c r="G5" s="73"/>
      <c r="H5" s="9"/>
      <c r="I5" s="14"/>
      <c r="J5" s="42" t="s">
        <v>8</v>
      </c>
      <c r="K5" s="43"/>
      <c r="L5" s="9"/>
      <c r="M5" s="10"/>
      <c r="N5" s="34" t="s">
        <v>13</v>
      </c>
      <c r="O5" s="35"/>
    </row>
    <row r="6" spans="1:15" x14ac:dyDescent="0.25">
      <c r="A6" s="10"/>
      <c r="B6" s="11" t="str">
        <f>IF(H3="Male","Ties",IF(H3="Female","Heels / Flats",))</f>
        <v>Heels / Flats</v>
      </c>
      <c r="C6" s="12">
        <f>IF($C$2&lt;6,1,IF($C$2&gt;5,2))/IF($F$2="With",2,IF($F$2="Without",1))</f>
        <v>1</v>
      </c>
      <c r="D6" s="9"/>
      <c r="E6" s="10"/>
      <c r="F6" s="42" t="s">
        <v>78</v>
      </c>
      <c r="G6" s="43"/>
      <c r="H6" s="9"/>
      <c r="I6" s="14"/>
      <c r="J6" s="34" t="s">
        <v>89</v>
      </c>
      <c r="K6" s="35"/>
      <c r="L6" s="9"/>
      <c r="M6" s="10"/>
      <c r="N6" s="34" t="s">
        <v>14</v>
      </c>
      <c r="O6" s="35"/>
    </row>
    <row r="7" spans="1:15" x14ac:dyDescent="0.25">
      <c r="A7" s="10"/>
      <c r="B7" s="11" t="s">
        <v>34</v>
      </c>
      <c r="C7" s="12">
        <f>($C$2+1)/IF($F$2="With",2,IF($F$2="Without",1))</f>
        <v>4</v>
      </c>
      <c r="D7" s="9"/>
      <c r="E7" s="10"/>
      <c r="F7" s="42" t="str">
        <f>IF(H3="Male","Cologne",IF(H3="Female","Perfume"))</f>
        <v>Perfume</v>
      </c>
      <c r="G7" s="43"/>
      <c r="H7" s="9"/>
      <c r="I7" s="14"/>
      <c r="J7" s="34" t="s">
        <v>69</v>
      </c>
      <c r="K7" s="35"/>
      <c r="L7" s="9"/>
      <c r="M7" s="10"/>
      <c r="N7" s="34" t="s">
        <v>82</v>
      </c>
      <c r="O7" s="35"/>
    </row>
    <row r="8" spans="1:15" ht="15" customHeight="1" x14ac:dyDescent="0.25">
      <c r="A8" s="10"/>
      <c r="B8" s="15" t="str">
        <f>IF($N$2="Cold","Hiking Shoes","Sunbathing swimwear")</f>
        <v>Hiking Shoes</v>
      </c>
      <c r="C8" s="16">
        <v>1</v>
      </c>
      <c r="D8" s="9"/>
      <c r="E8" s="10"/>
      <c r="F8" s="42" t="s">
        <v>61</v>
      </c>
      <c r="G8" s="43"/>
      <c r="H8" s="9"/>
      <c r="I8" s="14"/>
      <c r="J8" s="34" t="s">
        <v>9</v>
      </c>
      <c r="K8" s="35"/>
      <c r="L8" s="9"/>
      <c r="M8" s="10"/>
      <c r="N8" s="34" t="s">
        <v>83</v>
      </c>
      <c r="O8" s="35"/>
    </row>
    <row r="9" spans="1:15" x14ac:dyDescent="0.25">
      <c r="A9" s="10"/>
      <c r="B9" s="11" t="s">
        <v>63</v>
      </c>
      <c r="C9" s="16">
        <v>1</v>
      </c>
      <c r="D9" s="9"/>
      <c r="E9" s="10"/>
      <c r="F9" s="42" t="s">
        <v>79</v>
      </c>
      <c r="G9" s="43"/>
      <c r="H9" s="9"/>
      <c r="I9" s="14"/>
      <c r="J9" s="34" t="s">
        <v>70</v>
      </c>
      <c r="K9" s="35"/>
      <c r="L9" s="9"/>
      <c r="M9" s="10"/>
      <c r="N9" s="34" t="s">
        <v>84</v>
      </c>
      <c r="O9" s="35"/>
    </row>
    <row r="10" spans="1:15" x14ac:dyDescent="0.25">
      <c r="A10" s="10"/>
      <c r="B10" s="11" t="s">
        <v>38</v>
      </c>
      <c r="C10" s="12">
        <f>($C$2+1)/IF($F$2="With",2,IF($F$2="Without",1))</f>
        <v>4</v>
      </c>
      <c r="D10" s="9"/>
      <c r="E10" s="10"/>
      <c r="F10" s="42" t="s">
        <v>17</v>
      </c>
      <c r="G10" s="43"/>
      <c r="H10" s="9"/>
      <c r="I10" s="14"/>
      <c r="J10" s="34" t="s">
        <v>71</v>
      </c>
      <c r="K10" s="35"/>
      <c r="L10" s="9"/>
      <c r="M10" s="10"/>
      <c r="N10" s="34" t="s">
        <v>15</v>
      </c>
      <c r="O10" s="35"/>
    </row>
    <row r="11" spans="1:15" x14ac:dyDescent="0.25">
      <c r="A11" s="10"/>
      <c r="B11" s="11" t="str">
        <f>IF(H3="Male","Black dress socks",IF(H3="Female","Hoisery"))</f>
        <v>Hoisery</v>
      </c>
      <c r="C11" s="12">
        <f>IF($C$2&lt;6,1,IF($C$2&gt;5,2))/IF($F$2="With",2,IF($F$2="Without",1))</f>
        <v>1</v>
      </c>
      <c r="D11" s="9"/>
      <c r="E11" s="10"/>
      <c r="F11" s="42" t="s">
        <v>18</v>
      </c>
      <c r="G11" s="43"/>
      <c r="H11" s="9"/>
      <c r="I11" s="14"/>
      <c r="J11" s="34" t="s">
        <v>72</v>
      </c>
      <c r="K11" s="35"/>
      <c r="L11" s="9"/>
      <c r="M11" s="10"/>
      <c r="N11" s="42" t="s">
        <v>67</v>
      </c>
      <c r="O11" s="43"/>
    </row>
    <row r="12" spans="1:15" ht="15" customHeight="1" x14ac:dyDescent="0.25">
      <c r="A12" s="10"/>
      <c r="B12" s="11" t="s">
        <v>36</v>
      </c>
      <c r="C12" s="12">
        <f>IF($N$2="Cold",$C$2/3,IF($N$2="Warm",IF($C$2=2,2,IF($C$2=3,3,IF($C$2=4,4,IF($C$2=5,5,IF($C$2=6,6,IF($C$2=7,7,IF($C$2&gt;7,8)))))))/2))</f>
        <v>2.3333333333333335</v>
      </c>
      <c r="D12" s="9"/>
      <c r="E12" s="10"/>
      <c r="F12" s="42" t="s">
        <v>80</v>
      </c>
      <c r="G12" s="43"/>
      <c r="H12" s="9"/>
      <c r="I12" s="14"/>
      <c r="J12" s="34" t="s">
        <v>10</v>
      </c>
      <c r="K12" s="35"/>
      <c r="L12" s="9"/>
      <c r="M12" s="17"/>
      <c r="N12" s="69" t="s">
        <v>48</v>
      </c>
      <c r="O12" s="70"/>
    </row>
    <row r="13" spans="1:15" ht="15" customHeight="1" x14ac:dyDescent="0.25">
      <c r="A13" s="10"/>
      <c r="B13" s="11" t="s">
        <v>68</v>
      </c>
      <c r="C13" s="12">
        <f>IF($N$2="Cold",$C$2/3,(($C$2)/IF($F$2="With",2,IF($F$2="Without",1.5))))</f>
        <v>2.3333333333333335</v>
      </c>
      <c r="D13" s="9"/>
      <c r="E13" s="10"/>
      <c r="F13" s="42" t="str">
        <f>IF(H3="Male","Electric razor",IF(H3="Female","Jewelry"))</f>
        <v>Jewelry</v>
      </c>
      <c r="G13" s="43"/>
      <c r="H13" s="9"/>
      <c r="I13" s="14"/>
      <c r="J13" s="34" t="s">
        <v>73</v>
      </c>
      <c r="K13" s="35"/>
      <c r="L13" s="9"/>
      <c r="M13" s="17"/>
      <c r="N13" s="64" t="s">
        <v>52</v>
      </c>
      <c r="O13" s="65"/>
    </row>
    <row r="14" spans="1:15" x14ac:dyDescent="0.25">
      <c r="A14" s="10"/>
      <c r="B14" s="11" t="s">
        <v>37</v>
      </c>
      <c r="C14" s="12">
        <f>IF($F$2="With",($C$2/1.5),IF($F$2="Without",($C$2/1),))</f>
        <v>4.666666666666667</v>
      </c>
      <c r="D14" s="9"/>
      <c r="E14" s="10"/>
      <c r="F14" s="42" t="s">
        <v>19</v>
      </c>
      <c r="G14" s="43"/>
      <c r="H14" s="9"/>
      <c r="I14" s="14"/>
      <c r="J14" s="34" t="s">
        <v>74</v>
      </c>
      <c r="K14" s="35"/>
      <c r="L14" s="9"/>
      <c r="M14" s="17"/>
      <c r="N14" s="64" t="s">
        <v>53</v>
      </c>
      <c r="O14" s="65"/>
    </row>
    <row r="15" spans="1:15" ht="15" customHeight="1" x14ac:dyDescent="0.25">
      <c r="A15" s="10"/>
      <c r="B15" s="11" t="str">
        <f>IF(H3="Male","Dress shirts",IF(H3="Female","Blouses"))</f>
        <v>Blouses</v>
      </c>
      <c r="C15" s="12">
        <f>IF($C$2&lt;6,1,IF($C$2&gt;5,2))</f>
        <v>2</v>
      </c>
      <c r="D15" s="9"/>
      <c r="E15" s="10"/>
      <c r="F15" s="42" t="s">
        <v>20</v>
      </c>
      <c r="G15" s="43"/>
      <c r="H15" s="9"/>
      <c r="I15" s="14"/>
      <c r="J15" s="44" t="s">
        <v>65</v>
      </c>
      <c r="K15" s="45"/>
      <c r="L15" s="9"/>
      <c r="M15" s="17"/>
      <c r="N15" s="30" t="s">
        <v>54</v>
      </c>
      <c r="O15" s="31"/>
    </row>
    <row r="16" spans="1:15" ht="15" customHeight="1" x14ac:dyDescent="0.25">
      <c r="A16" s="10"/>
      <c r="B16" s="11" t="str">
        <f>IF(H3="Male","Dress pants",IF(H3="Female","Dress / Skirt"))</f>
        <v>Dress / Skirt</v>
      </c>
      <c r="C16" s="16">
        <v>1</v>
      </c>
      <c r="D16" s="9"/>
      <c r="E16" s="10"/>
      <c r="F16" s="42" t="s">
        <v>81</v>
      </c>
      <c r="G16" s="43"/>
      <c r="H16" s="9"/>
      <c r="I16" s="14"/>
      <c r="J16" s="34" t="s">
        <v>11</v>
      </c>
      <c r="K16" s="35"/>
      <c r="L16" s="9"/>
      <c r="M16" s="17"/>
      <c r="N16" s="30"/>
      <c r="O16" s="31"/>
    </row>
    <row r="17" spans="1:15" ht="15" customHeight="1" x14ac:dyDescent="0.25">
      <c r="A17" s="10"/>
      <c r="B17" s="11" t="str">
        <f>IF(H3="Male","Dress shoes",IF(H3="Female","Purses"))</f>
        <v>Purses</v>
      </c>
      <c r="C17" s="12">
        <f>IF(H3="Male",1,IF(H3="Female",$C$2/2.5))</f>
        <v>2.8</v>
      </c>
      <c r="D17" s="9"/>
      <c r="E17" s="10"/>
      <c r="F17" s="42" t="s">
        <v>21</v>
      </c>
      <c r="G17" s="43"/>
      <c r="H17" s="9"/>
      <c r="I17" s="14"/>
      <c r="J17" s="34" t="s">
        <v>75</v>
      </c>
      <c r="K17" s="35"/>
      <c r="L17" s="9"/>
      <c r="M17" s="17"/>
      <c r="N17" s="30"/>
      <c r="O17" s="31"/>
    </row>
    <row r="18" spans="1:15" ht="15" customHeight="1" x14ac:dyDescent="0.25">
      <c r="A18" s="10"/>
      <c r="B18" s="11" t="str">
        <f>IF(H3="Male","Suit Coat",IF(H3="Female","Bras"))</f>
        <v>Bras</v>
      </c>
      <c r="C18" s="12">
        <f>IF(H3="Male","1",IF(H3="Female",($C$2+1)/IF($F$2="With",2,IF($F$2="Without",1))))</f>
        <v>4</v>
      </c>
      <c r="D18" s="9"/>
      <c r="E18" s="10"/>
      <c r="F18" s="42" t="s">
        <v>22</v>
      </c>
      <c r="G18" s="43"/>
      <c r="H18" s="9"/>
      <c r="I18" s="14"/>
      <c r="J18" s="34" t="s">
        <v>12</v>
      </c>
      <c r="K18" s="35"/>
      <c r="L18" s="9"/>
      <c r="M18" s="17"/>
      <c r="N18" s="30"/>
      <c r="O18" s="31"/>
    </row>
    <row r="19" spans="1:15" ht="15.75" customHeight="1" thickBot="1" x14ac:dyDescent="0.3">
      <c r="A19" s="10"/>
      <c r="B19" s="11" t="s">
        <v>1</v>
      </c>
      <c r="C19" s="16">
        <v>2</v>
      </c>
      <c r="D19" s="9"/>
      <c r="E19" s="10"/>
      <c r="F19" s="42" t="s">
        <v>23</v>
      </c>
      <c r="G19" s="43"/>
      <c r="H19" s="9"/>
      <c r="I19" s="14"/>
      <c r="J19" s="34" t="s">
        <v>76</v>
      </c>
      <c r="K19" s="35"/>
      <c r="L19" s="9"/>
      <c r="M19" s="18"/>
      <c r="N19" s="48"/>
      <c r="O19" s="49"/>
    </row>
    <row r="20" spans="1:15" ht="15" customHeight="1" x14ac:dyDescent="0.25">
      <c r="A20" s="10"/>
      <c r="B20" s="11" t="s">
        <v>2</v>
      </c>
      <c r="C20" s="16">
        <v>1</v>
      </c>
      <c r="D20" s="9"/>
      <c r="E20" s="10"/>
      <c r="F20" s="42" t="s">
        <v>24</v>
      </c>
      <c r="G20" s="43"/>
      <c r="H20" s="9"/>
      <c r="I20" s="14"/>
      <c r="J20" s="34" t="s">
        <v>77</v>
      </c>
      <c r="K20" s="35"/>
      <c r="L20" s="9"/>
      <c r="M20" s="66" t="s">
        <v>85</v>
      </c>
      <c r="N20" s="67"/>
      <c r="O20" s="68"/>
    </row>
    <row r="21" spans="1:15" ht="15" customHeight="1" x14ac:dyDescent="0.25">
      <c r="A21" s="10"/>
      <c r="B21" s="11" t="s">
        <v>35</v>
      </c>
      <c r="C21" s="12">
        <f>IF($N$2="Cold",$C$2/2.5,IF($C$2&lt;6,1,IF($C$2&gt;5,2)))</f>
        <v>2.8</v>
      </c>
      <c r="D21" s="9"/>
      <c r="E21" s="10"/>
      <c r="F21" s="42" t="s">
        <v>25</v>
      </c>
      <c r="G21" s="43"/>
      <c r="H21" s="9"/>
      <c r="I21" s="14"/>
      <c r="J21" s="34" t="s">
        <v>59</v>
      </c>
      <c r="K21" s="35"/>
      <c r="L21" s="9"/>
      <c r="M21" s="17"/>
      <c r="N21" s="30"/>
      <c r="O21" s="31"/>
    </row>
    <row r="22" spans="1:15" ht="15" customHeight="1" x14ac:dyDescent="0.25">
      <c r="A22" s="10"/>
      <c r="B22" s="11" t="s">
        <v>3</v>
      </c>
      <c r="C22" s="16">
        <v>1</v>
      </c>
      <c r="D22" s="9"/>
      <c r="E22" s="10"/>
      <c r="F22" s="42" t="s">
        <v>26</v>
      </c>
      <c r="G22" s="43"/>
      <c r="H22" s="9"/>
      <c r="I22" s="14"/>
      <c r="J22" s="34" t="s">
        <v>60</v>
      </c>
      <c r="K22" s="35"/>
      <c r="L22" s="9"/>
      <c r="M22" s="17"/>
      <c r="N22" s="30"/>
      <c r="O22" s="31"/>
    </row>
    <row r="23" spans="1:15" ht="15" customHeight="1" x14ac:dyDescent="0.25">
      <c r="A23" s="10"/>
      <c r="B23" s="11" t="s">
        <v>4</v>
      </c>
      <c r="C23" s="16">
        <v>1</v>
      </c>
      <c r="D23" s="9"/>
      <c r="E23" s="10"/>
      <c r="F23" s="42" t="s">
        <v>27</v>
      </c>
      <c r="G23" s="43"/>
      <c r="H23" s="9"/>
      <c r="I23" s="14"/>
      <c r="J23" s="30" t="s">
        <v>66</v>
      </c>
      <c r="K23" s="31"/>
      <c r="L23" s="9"/>
      <c r="M23" s="17"/>
      <c r="N23" s="30"/>
      <c r="O23" s="31"/>
    </row>
    <row r="24" spans="1:15" ht="15" customHeight="1" x14ac:dyDescent="0.25">
      <c r="A24" s="10"/>
      <c r="B24" s="11" t="s">
        <v>5</v>
      </c>
      <c r="C24" s="16">
        <v>1</v>
      </c>
      <c r="D24" s="9"/>
      <c r="E24" s="10"/>
      <c r="F24" s="42" t="s">
        <v>28</v>
      </c>
      <c r="G24" s="43"/>
      <c r="H24" s="9"/>
      <c r="I24" s="14"/>
      <c r="J24" s="34" t="str">
        <f>IF($K$2="No","Wine / Champagne","")</f>
        <v>Wine / Champagne</v>
      </c>
      <c r="K24" s="35"/>
      <c r="L24" s="9"/>
      <c r="M24" s="17"/>
      <c r="N24" s="30"/>
      <c r="O24" s="31"/>
    </row>
    <row r="25" spans="1:15" ht="15" customHeight="1" x14ac:dyDescent="0.25">
      <c r="A25" s="10"/>
      <c r="B25" s="11" t="s">
        <v>64</v>
      </c>
      <c r="C25" s="16">
        <v>1</v>
      </c>
      <c r="D25" s="9"/>
      <c r="E25" s="10"/>
      <c r="F25" s="30" t="s">
        <v>87</v>
      </c>
      <c r="G25" s="31"/>
      <c r="H25" s="19"/>
      <c r="I25" s="14"/>
      <c r="J25" s="34" t="str">
        <f>IF($K$2="No","Soda","")</f>
        <v>Soda</v>
      </c>
      <c r="K25" s="35"/>
      <c r="L25" s="9"/>
      <c r="M25" s="17"/>
      <c r="N25" s="30"/>
      <c r="O25" s="31"/>
    </row>
    <row r="26" spans="1:15" ht="15" customHeight="1" x14ac:dyDescent="0.25">
      <c r="A26" s="17"/>
      <c r="B26" s="20" t="str">
        <f>IF($N$2="Cold","Long sleeve shirts","")</f>
        <v>Long sleeve shirts</v>
      </c>
      <c r="C26" s="12">
        <f>IF($B$26="","",($C$2/3))</f>
        <v>2.3333333333333335</v>
      </c>
      <c r="D26" s="9"/>
      <c r="E26" s="10"/>
      <c r="F26" s="30" t="s">
        <v>88</v>
      </c>
      <c r="G26" s="31"/>
      <c r="H26" s="9"/>
      <c r="I26" s="14"/>
      <c r="J26" s="34" t="str">
        <f>IF($K$2="No","Wine Diaper","")</f>
        <v>Wine Diaper</v>
      </c>
      <c r="K26" s="35"/>
      <c r="L26" s="9"/>
      <c r="M26" s="17"/>
      <c r="N26" s="30"/>
      <c r="O26" s="31"/>
    </row>
    <row r="27" spans="1:15" x14ac:dyDescent="0.25">
      <c r="A27" s="17"/>
      <c r="B27" s="20"/>
      <c r="C27" s="12"/>
      <c r="D27" s="9"/>
      <c r="E27" s="10"/>
      <c r="F27" s="42" t="str">
        <f>IF($N$2="Cold","Earmuffs","Water Shoes")</f>
        <v>Earmuffs</v>
      </c>
      <c r="G27" s="43"/>
      <c r="H27" s="9"/>
      <c r="I27" s="14"/>
      <c r="J27" s="34" t="str">
        <f>IF($K$2="No","Resuable Bag For Soda","")</f>
        <v>Resuable Bag For Soda</v>
      </c>
      <c r="K27" s="35"/>
      <c r="L27" s="9"/>
      <c r="M27" s="17"/>
      <c r="N27" s="30"/>
      <c r="O27" s="31"/>
    </row>
    <row r="28" spans="1:15" x14ac:dyDescent="0.25">
      <c r="A28" s="17"/>
      <c r="B28" s="20"/>
      <c r="C28" s="16"/>
      <c r="D28" s="9"/>
      <c r="E28" s="10"/>
      <c r="F28" s="34" t="str">
        <f>IF($N$2="Cold","Scarf","")</f>
        <v>Scarf</v>
      </c>
      <c r="G28" s="35"/>
      <c r="H28" s="9"/>
      <c r="I28" s="14"/>
      <c r="J28" s="42"/>
      <c r="K28" s="43"/>
      <c r="L28" s="9"/>
      <c r="M28" s="17"/>
      <c r="N28" s="30"/>
      <c r="O28" s="31"/>
    </row>
    <row r="29" spans="1:15" ht="15.75" thickBot="1" x14ac:dyDescent="0.3">
      <c r="A29" s="17"/>
      <c r="B29" s="20"/>
      <c r="C29" s="16"/>
      <c r="D29" s="9"/>
      <c r="E29" s="17"/>
      <c r="F29" s="34" t="str">
        <f>IF($N$2="Cold","Gloves","")</f>
        <v>Gloves</v>
      </c>
      <c r="G29" s="35"/>
      <c r="H29" s="9"/>
      <c r="I29" s="14"/>
      <c r="J29" s="42"/>
      <c r="K29" s="43"/>
      <c r="L29" s="9"/>
      <c r="M29" s="21"/>
      <c r="N29" s="32"/>
      <c r="O29" s="33"/>
    </row>
    <row r="30" spans="1:15" ht="15" customHeight="1" thickBot="1" x14ac:dyDescent="0.3">
      <c r="A30" s="21"/>
      <c r="B30" s="22"/>
      <c r="C30" s="23"/>
      <c r="D30" s="9"/>
      <c r="E30" s="17"/>
      <c r="F30" s="34" t="str">
        <f>IF($N$2="Cold","Coat","")</f>
        <v>Coat</v>
      </c>
      <c r="G30" s="35"/>
      <c r="H30" s="9"/>
      <c r="I30" s="14"/>
      <c r="J30" s="42"/>
      <c r="K30" s="43"/>
      <c r="L30" s="9"/>
      <c r="M30" s="9"/>
      <c r="N30" s="9"/>
      <c r="O30" s="9"/>
    </row>
    <row r="31" spans="1:15" ht="15" customHeight="1" x14ac:dyDescent="0.25">
      <c r="A31" s="61" t="s">
        <v>6</v>
      </c>
      <c r="B31" s="62"/>
      <c r="C31" s="63"/>
      <c r="D31" s="9"/>
      <c r="E31" s="17"/>
      <c r="F31" s="30"/>
      <c r="G31" s="31"/>
      <c r="H31" s="9"/>
      <c r="I31" s="61" t="s">
        <v>7</v>
      </c>
      <c r="J31" s="62"/>
      <c r="K31" s="63"/>
      <c r="L31" s="9"/>
      <c r="M31" s="36" t="s">
        <v>56</v>
      </c>
      <c r="N31" s="37"/>
      <c r="O31" s="38"/>
    </row>
    <row r="32" spans="1:15" ht="15" customHeight="1" x14ac:dyDescent="0.25">
      <c r="A32" s="10"/>
      <c r="B32" s="11" t="s">
        <v>35</v>
      </c>
      <c r="C32" s="16">
        <v>1</v>
      </c>
      <c r="D32" s="9"/>
      <c r="E32" s="17"/>
      <c r="F32" s="30"/>
      <c r="G32" s="31"/>
      <c r="H32" s="9"/>
      <c r="I32" s="10"/>
      <c r="J32" s="11" t="s">
        <v>44</v>
      </c>
      <c r="K32" s="16" t="s">
        <v>41</v>
      </c>
      <c r="L32" s="9"/>
      <c r="M32" s="39"/>
      <c r="N32" s="40"/>
      <c r="O32" s="41"/>
    </row>
    <row r="33" spans="1:15" ht="15" customHeight="1" thickBot="1" x14ac:dyDescent="0.3">
      <c r="A33" s="10"/>
      <c r="B33" s="11" t="s">
        <v>46</v>
      </c>
      <c r="C33" s="16">
        <v>1</v>
      </c>
      <c r="D33" s="9"/>
      <c r="E33" s="17"/>
      <c r="F33" s="30"/>
      <c r="G33" s="31"/>
      <c r="H33" s="9"/>
      <c r="I33" s="10"/>
      <c r="J33" s="24" t="s">
        <v>45</v>
      </c>
      <c r="K33" s="16" t="s">
        <v>42</v>
      </c>
      <c r="L33" s="9"/>
      <c r="M33" s="39"/>
      <c r="N33" s="40"/>
      <c r="O33" s="41"/>
    </row>
    <row r="34" spans="1:15" ht="15" customHeight="1" thickBot="1" x14ac:dyDescent="0.3">
      <c r="A34" s="10"/>
      <c r="B34" s="11" t="s">
        <v>38</v>
      </c>
      <c r="C34" s="16">
        <v>1</v>
      </c>
      <c r="D34" s="9"/>
      <c r="E34" s="17"/>
      <c r="F34" s="30"/>
      <c r="G34" s="31"/>
      <c r="H34" s="9"/>
      <c r="I34" s="25"/>
      <c r="J34" s="3" t="s">
        <v>43</v>
      </c>
      <c r="K34" s="26" t="str">
        <f>IF(BagType="Laptop Bag","LB",IF(BagType="Backpack","BP"))</f>
        <v>LB</v>
      </c>
      <c r="L34" s="9"/>
      <c r="M34" s="39"/>
      <c r="N34" s="40"/>
      <c r="O34" s="41"/>
    </row>
    <row r="35" spans="1:15" ht="15" customHeight="1" x14ac:dyDescent="0.25">
      <c r="A35" s="10"/>
      <c r="B35" s="11" t="s">
        <v>34</v>
      </c>
      <c r="C35" s="16">
        <v>1</v>
      </c>
      <c r="D35" s="9"/>
      <c r="E35" s="17"/>
      <c r="F35" s="30"/>
      <c r="G35" s="31"/>
      <c r="H35" s="9"/>
      <c r="I35" s="58" t="s">
        <v>55</v>
      </c>
      <c r="J35" s="59"/>
      <c r="K35" s="60"/>
      <c r="L35" s="9"/>
      <c r="M35" s="39"/>
      <c r="N35" s="40"/>
      <c r="O35" s="41"/>
    </row>
    <row r="36" spans="1:15" ht="15.75" customHeight="1" x14ac:dyDescent="0.25">
      <c r="A36" s="10"/>
      <c r="B36" s="11" t="s">
        <v>47</v>
      </c>
      <c r="C36" s="16">
        <v>1</v>
      </c>
      <c r="D36" s="9"/>
      <c r="E36" s="17"/>
      <c r="F36" s="30"/>
      <c r="G36" s="31"/>
      <c r="H36" s="9"/>
      <c r="I36" s="52" t="s">
        <v>29</v>
      </c>
      <c r="J36" s="53"/>
      <c r="K36" s="54"/>
      <c r="L36" s="9"/>
      <c r="M36" s="39"/>
      <c r="N36" s="40"/>
      <c r="O36" s="41"/>
    </row>
    <row r="37" spans="1:15" ht="15.75" customHeight="1" thickBot="1" x14ac:dyDescent="0.3">
      <c r="A37" s="27"/>
      <c r="B37" s="28" t="str">
        <f>IF($N$2="Cold","Hoodie","")</f>
        <v>Hoodie</v>
      </c>
      <c r="C37" s="23">
        <f>IF($B$37="","",1)</f>
        <v>1</v>
      </c>
      <c r="D37" s="9"/>
      <c r="E37" s="27"/>
      <c r="F37" s="32"/>
      <c r="G37" s="33"/>
      <c r="H37" s="9"/>
      <c r="I37" s="55"/>
      <c r="J37" s="56"/>
      <c r="K37" s="57"/>
      <c r="L37" s="9"/>
      <c r="M37" s="75" t="s">
        <v>57</v>
      </c>
      <c r="N37" s="76"/>
      <c r="O37" s="77"/>
    </row>
    <row r="38" spans="1:15" x14ac:dyDescent="0.25">
      <c r="B38" s="9"/>
      <c r="C38" s="2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sheetProtection algorithmName="SHA-512" hashValue="UBshxYr86d14i8PYwY9ntH260I6/J7B3Qn5Da5ZJhm0Lhn1pyj+1r8FYFUPlfvd3kTuRXC6T7SWNxPpBf7B74Q==" saltValue="b2Ljz0mKPoC82kpPbcFY0w==" spinCount="100000" sheet="1" objects="1" scenarios="1" selectLockedCells="1"/>
  <mergeCells count="97">
    <mergeCell ref="F24:G24"/>
    <mergeCell ref="F27:G27"/>
    <mergeCell ref="A1:O1"/>
    <mergeCell ref="M20:O20"/>
    <mergeCell ref="N22:O22"/>
    <mergeCell ref="N23:O23"/>
    <mergeCell ref="N24:O24"/>
    <mergeCell ref="N25:O25"/>
    <mergeCell ref="F22:G22"/>
    <mergeCell ref="I4:K4"/>
    <mergeCell ref="F23:G23"/>
    <mergeCell ref="F16:G16"/>
    <mergeCell ref="F17:G17"/>
    <mergeCell ref="F18:G18"/>
    <mergeCell ref="F19:G19"/>
    <mergeCell ref="F20:G20"/>
    <mergeCell ref="F5:G5"/>
    <mergeCell ref="F13:G13"/>
    <mergeCell ref="A31:C31"/>
    <mergeCell ref="N12:O12"/>
    <mergeCell ref="N5:O5"/>
    <mergeCell ref="N6:O6"/>
    <mergeCell ref="N7:O7"/>
    <mergeCell ref="N8:O8"/>
    <mergeCell ref="N9:O9"/>
    <mergeCell ref="N10:O10"/>
    <mergeCell ref="N11:O11"/>
    <mergeCell ref="F28:G28"/>
    <mergeCell ref="J25:K25"/>
    <mergeCell ref="N14:O14"/>
    <mergeCell ref="N15:O15"/>
    <mergeCell ref="N16:O16"/>
    <mergeCell ref="N17:O17"/>
    <mergeCell ref="F21:G21"/>
    <mergeCell ref="M4:O4"/>
    <mergeCell ref="N13:O13"/>
    <mergeCell ref="A4:B4"/>
    <mergeCell ref="E4:G4"/>
    <mergeCell ref="J10:K10"/>
    <mergeCell ref="J11:K11"/>
    <mergeCell ref="J5:K5"/>
    <mergeCell ref="N18:O18"/>
    <mergeCell ref="N19:O19"/>
    <mergeCell ref="N21:O21"/>
    <mergeCell ref="D2:E2"/>
    <mergeCell ref="F29:G29"/>
    <mergeCell ref="F6:G6"/>
    <mergeCell ref="F7:G7"/>
    <mergeCell ref="J14:K14"/>
    <mergeCell ref="J16:K16"/>
    <mergeCell ref="F8:G8"/>
    <mergeCell ref="F9:G9"/>
    <mergeCell ref="F10:G10"/>
    <mergeCell ref="F11:G11"/>
    <mergeCell ref="F12:G12"/>
    <mergeCell ref="F14:G14"/>
    <mergeCell ref="F15:G15"/>
    <mergeCell ref="H3:I3"/>
    <mergeCell ref="J6:K6"/>
    <mergeCell ref="J7:K7"/>
    <mergeCell ref="J8:K8"/>
    <mergeCell ref="J9:K9"/>
    <mergeCell ref="J20:K20"/>
    <mergeCell ref="J21:K21"/>
    <mergeCell ref="J22:K22"/>
    <mergeCell ref="J24:K24"/>
    <mergeCell ref="J15:K15"/>
    <mergeCell ref="J23:K23"/>
    <mergeCell ref="J12:K12"/>
    <mergeCell ref="J13:K13"/>
    <mergeCell ref="J17:K17"/>
    <mergeCell ref="J18:K18"/>
    <mergeCell ref="J19:K19"/>
    <mergeCell ref="J26:K26"/>
    <mergeCell ref="J27:K27"/>
    <mergeCell ref="M31:O36"/>
    <mergeCell ref="M37:O37"/>
    <mergeCell ref="J28:K28"/>
    <mergeCell ref="J30:K30"/>
    <mergeCell ref="I36:K37"/>
    <mergeCell ref="I35:K35"/>
    <mergeCell ref="I31:K31"/>
    <mergeCell ref="J29:K29"/>
    <mergeCell ref="N26:O26"/>
    <mergeCell ref="N27:O27"/>
    <mergeCell ref="N28:O28"/>
    <mergeCell ref="N29:O29"/>
    <mergeCell ref="F26:G26"/>
    <mergeCell ref="F25:G25"/>
    <mergeCell ref="F37:G37"/>
    <mergeCell ref="F31:G31"/>
    <mergeCell ref="F32:G32"/>
    <mergeCell ref="F33:G33"/>
    <mergeCell ref="F34:G34"/>
    <mergeCell ref="F35:G35"/>
    <mergeCell ref="F36:G36"/>
    <mergeCell ref="F30:G30"/>
  </mergeCells>
  <dataValidations count="6">
    <dataValidation type="list" allowBlank="1" showInputMessage="1" showErrorMessage="1" sqref="F2" xr:uid="{7DFD9E6C-EC87-49D8-B896-9588E72D214E}">
      <formula1>"With, Without"</formula1>
    </dataValidation>
    <dataValidation type="list" allowBlank="1" showInputMessage="1" showErrorMessage="1" sqref="C2" xr:uid="{9C07910A-6E19-4DA7-9C3D-133D87E75F02}">
      <formula1>"2,3,4,5,6,7,8,9,10,11,12,13,14,15,16"</formula1>
    </dataValidation>
    <dataValidation type="list" allowBlank="1" showInputMessage="1" showErrorMessage="1" sqref="K2" xr:uid="{75577DBC-0BCC-4552-8D5F-C2F936F5CA48}">
      <formula1>"Yes,No"</formula1>
    </dataValidation>
    <dataValidation type="list" allowBlank="1" showInputMessage="1" showErrorMessage="1" sqref="J34" xr:uid="{96822C00-4449-4680-BF8D-A6906B594A4C}">
      <formula1>"Laptop Bag,Backpack"</formula1>
    </dataValidation>
    <dataValidation type="list" allowBlank="1" showInputMessage="1" showErrorMessage="1" sqref="N2" xr:uid="{993BEEE5-E584-432A-B4B6-6087A535E9C1}">
      <formula1>"Cold,Warm"</formula1>
    </dataValidation>
    <dataValidation type="list" allowBlank="1" showInputMessage="1" showErrorMessage="1" sqref="H3:I3" xr:uid="{7397C69E-1039-4B01-BDEC-B5A6C9A66570}">
      <formula1>"Male, Female"</formula1>
    </dataValidation>
  </dataValidations>
  <hyperlinks>
    <hyperlink ref="M37:O37" r:id="rId1" display="THISCRUISELIFE.COM" xr:uid="{76C4A4DE-5936-4C2C-A907-A82CDAAFEBA0}"/>
  </hyperlinks>
  <pageMargins left="0.7" right="0.7" top="0.5" bottom="0.5" header="0.3" footer="0.3"/>
  <pageSetup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BagType</vt:lpstr>
      <vt:lpstr>Climate</vt:lpstr>
      <vt:lpstr>Drinks</vt:lpstr>
      <vt:lpstr>Edits</vt:lpstr>
      <vt:lpstr>Gender</vt:lpstr>
      <vt:lpstr>Laundry</vt:lpstr>
      <vt:lpstr>Nights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Camin</dc:creator>
  <cp:lastModifiedBy>Rocky Camin</cp:lastModifiedBy>
  <cp:lastPrinted>2022-08-14T19:32:53Z</cp:lastPrinted>
  <dcterms:created xsi:type="dcterms:W3CDTF">2022-02-16T03:12:04Z</dcterms:created>
  <dcterms:modified xsi:type="dcterms:W3CDTF">2022-08-14T19:34:49Z</dcterms:modified>
</cp:coreProperties>
</file>